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http://teamsites/sites/misc/IEA/Shared Documents/Arkiv fra fellesområdet/Forhandlinger/Tarifforhandlinger 2022/OSA-OSBA/"/>
    </mc:Choice>
  </mc:AlternateContent>
  <xr:revisionPtr revIDLastSave="0" documentId="13_ncr:1_{ED2FC97B-13BF-4CA9-A60C-C9571081314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2" i="5" l="1"/>
  <c r="G22" i="5"/>
  <c r="J32" i="5"/>
  <c r="F32" i="5"/>
  <c r="G32" i="5"/>
  <c r="M42" i="5"/>
  <c r="L42" i="5"/>
  <c r="K42" i="5"/>
  <c r="J42" i="5"/>
  <c r="I42" i="5"/>
  <c r="H42" i="5"/>
  <c r="O32" i="5"/>
  <c r="N32" i="5"/>
  <c r="M32" i="5"/>
  <c r="L32" i="5"/>
  <c r="K32" i="5"/>
  <c r="I32" i="5"/>
  <c r="H32" i="5"/>
  <c r="O22" i="5"/>
  <c r="N22" i="5"/>
  <c r="M22" i="5"/>
  <c r="L22" i="5"/>
  <c r="J22" i="5"/>
  <c r="I22" i="5"/>
  <c r="H22" i="5"/>
  <c r="Q12" i="5"/>
  <c r="Q13" i="5"/>
  <c r="I12" i="5"/>
  <c r="J12" i="5"/>
  <c r="K12" i="5"/>
  <c r="L12" i="5"/>
  <c r="M12" i="5"/>
  <c r="N12" i="5"/>
  <c r="O12" i="5"/>
  <c r="H12" i="5"/>
  <c r="Q9" i="5"/>
  <c r="Q10" i="5" s="1"/>
  <c r="Q11" i="5" s="1"/>
  <c r="Q14" i="5"/>
  <c r="H39" i="5"/>
  <c r="I39" i="5"/>
  <c r="I40" i="5" s="1"/>
  <c r="J39" i="5"/>
  <c r="J40" i="5" s="1"/>
  <c r="J45" i="5" s="1"/>
  <c r="K39" i="5"/>
  <c r="K40" i="5" s="1"/>
  <c r="L39" i="5"/>
  <c r="L40" i="5" s="1"/>
  <c r="M39" i="5"/>
  <c r="M40" i="5" s="1"/>
  <c r="H40" i="5"/>
  <c r="H45" i="5" s="1"/>
  <c r="G29" i="5"/>
  <c r="G30" i="5" s="1"/>
  <c r="G31" i="5" s="1"/>
  <c r="H29" i="5"/>
  <c r="I29" i="5"/>
  <c r="I30" i="5" s="1"/>
  <c r="I35" i="5" s="1"/>
  <c r="I36" i="5" s="1"/>
  <c r="J29" i="5"/>
  <c r="J30" i="5" s="1"/>
  <c r="K29" i="5"/>
  <c r="K30" i="5" s="1"/>
  <c r="L29" i="5"/>
  <c r="L30" i="5" s="1"/>
  <c r="M29" i="5"/>
  <c r="M30" i="5" s="1"/>
  <c r="N29" i="5"/>
  <c r="N30" i="5" s="1"/>
  <c r="O29" i="5"/>
  <c r="O30" i="5" s="1"/>
  <c r="O31" i="5" s="1"/>
  <c r="F29" i="5"/>
  <c r="F30" i="5" s="1"/>
  <c r="G19" i="5"/>
  <c r="G20" i="5" s="1"/>
  <c r="H19" i="5"/>
  <c r="I19" i="5"/>
  <c r="I20" i="5" s="1"/>
  <c r="I21" i="5" s="1"/>
  <c r="J19" i="5"/>
  <c r="J20" i="5" s="1"/>
  <c r="J21" i="5" s="1"/>
  <c r="K19" i="5"/>
  <c r="K20" i="5" s="1"/>
  <c r="K25" i="5" s="1"/>
  <c r="K26" i="5" s="1"/>
  <c r="L19" i="5"/>
  <c r="L20" i="5" s="1"/>
  <c r="M19" i="5"/>
  <c r="M20" i="5" s="1"/>
  <c r="N19" i="5"/>
  <c r="O19" i="5"/>
  <c r="O20" i="5" s="1"/>
  <c r="H20" i="5"/>
  <c r="H21" i="5" s="1"/>
  <c r="N20" i="5"/>
  <c r="H9" i="5"/>
  <c r="H10" i="5" s="1"/>
  <c r="I9" i="5"/>
  <c r="I10" i="5" s="1"/>
  <c r="I15" i="5" s="1"/>
  <c r="J9" i="5"/>
  <c r="J10" i="5" s="1"/>
  <c r="K9" i="5"/>
  <c r="K10" i="5" s="1"/>
  <c r="L9" i="5"/>
  <c r="M9" i="5"/>
  <c r="M10" i="5" s="1"/>
  <c r="M11" i="5" s="1"/>
  <c r="N9" i="5"/>
  <c r="N10" i="5" s="1"/>
  <c r="N11" i="5" s="1"/>
  <c r="O9" i="5"/>
  <c r="O10" i="5" s="1"/>
  <c r="O11" i="5" s="1"/>
  <c r="M43" i="5"/>
  <c r="M44" i="5" s="1"/>
  <c r="L43" i="5"/>
  <c r="L44" i="5" s="1"/>
  <c r="K43" i="5"/>
  <c r="K44" i="5" s="1"/>
  <c r="J43" i="5"/>
  <c r="J44" i="5" s="1"/>
  <c r="I43" i="5"/>
  <c r="I44" i="5" s="1"/>
  <c r="H43" i="5"/>
  <c r="H44" i="5" s="1"/>
  <c r="O33" i="5"/>
  <c r="O34" i="5" s="1"/>
  <c r="N33" i="5"/>
  <c r="N34" i="5" s="1"/>
  <c r="M33" i="5"/>
  <c r="M34" i="5" s="1"/>
  <c r="L33" i="5"/>
  <c r="L34" i="5" s="1"/>
  <c r="K33" i="5"/>
  <c r="K34" i="5" s="1"/>
  <c r="J33" i="5"/>
  <c r="J34" i="5" s="1"/>
  <c r="I33" i="5"/>
  <c r="I34" i="5" s="1"/>
  <c r="H33" i="5"/>
  <c r="H34" i="5" s="1"/>
  <c r="G33" i="5"/>
  <c r="G34" i="5" s="1"/>
  <c r="F33" i="5"/>
  <c r="F34" i="5" s="1"/>
  <c r="H30" i="5"/>
  <c r="H35" i="5" s="1"/>
  <c r="D27" i="5"/>
  <c r="D37" i="5" s="1"/>
  <c r="D47" i="5" s="1"/>
  <c r="D26" i="5"/>
  <c r="D36" i="5" s="1"/>
  <c r="D46" i="5" s="1"/>
  <c r="D25" i="5"/>
  <c r="D35" i="5" s="1"/>
  <c r="D45" i="5" s="1"/>
  <c r="D24" i="5"/>
  <c r="D34" i="5" s="1"/>
  <c r="D44" i="5" s="1"/>
  <c r="O23" i="5"/>
  <c r="O24" i="5" s="1"/>
  <c r="N23" i="5"/>
  <c r="N24" i="5" s="1"/>
  <c r="M23" i="5"/>
  <c r="M24" i="5" s="1"/>
  <c r="L23" i="5"/>
  <c r="L24" i="5" s="1"/>
  <c r="K23" i="5"/>
  <c r="K24" i="5" s="1"/>
  <c r="J23" i="5"/>
  <c r="J24" i="5" s="1"/>
  <c r="I23" i="5"/>
  <c r="I24" i="5" s="1"/>
  <c r="H23" i="5"/>
  <c r="H24" i="5" s="1"/>
  <c r="G23" i="5"/>
  <c r="G24" i="5" s="1"/>
  <c r="D23" i="5"/>
  <c r="D33" i="5" s="1"/>
  <c r="D43" i="5" s="1"/>
  <c r="D21" i="5"/>
  <c r="D31" i="5" s="1"/>
  <c r="D41" i="5" s="1"/>
  <c r="D20" i="5"/>
  <c r="D30" i="5" s="1"/>
  <c r="D40" i="5" s="1"/>
  <c r="D19" i="5"/>
  <c r="D29" i="5" s="1"/>
  <c r="D39" i="5" s="1"/>
  <c r="D18" i="5"/>
  <c r="D28" i="5" s="1"/>
  <c r="D38" i="5" s="1"/>
  <c r="O13" i="5"/>
  <c r="O14" i="5" s="1"/>
  <c r="N13" i="5"/>
  <c r="N14" i="5" s="1"/>
  <c r="M13" i="5"/>
  <c r="M14" i="5" s="1"/>
  <c r="L13" i="5"/>
  <c r="L14" i="5" s="1"/>
  <c r="K13" i="5"/>
  <c r="K14" i="5" s="1"/>
  <c r="J13" i="5"/>
  <c r="J14" i="5" s="1"/>
  <c r="I13" i="5"/>
  <c r="I14" i="5" s="1"/>
  <c r="H13" i="5"/>
  <c r="H14" i="5" s="1"/>
  <c r="L10" i="5"/>
  <c r="Q15" i="5" l="1"/>
  <c r="G35" i="5"/>
  <c r="G37" i="5" s="1"/>
  <c r="N15" i="5"/>
  <c r="N17" i="5" s="1"/>
  <c r="O35" i="5"/>
  <c r="O36" i="5" s="1"/>
  <c r="H11" i="5"/>
  <c r="H15" i="5"/>
  <c r="H17" i="5" s="1"/>
  <c r="O15" i="5"/>
  <c r="O16" i="5" s="1"/>
  <c r="K21" i="5"/>
  <c r="J15" i="5"/>
  <c r="J11" i="5"/>
  <c r="K11" i="5"/>
  <c r="K15" i="5"/>
  <c r="H37" i="5"/>
  <c r="H36" i="5"/>
  <c r="K35" i="5"/>
  <c r="K31" i="5"/>
  <c r="K45" i="5"/>
  <c r="K41" i="5"/>
  <c r="I11" i="5"/>
  <c r="H25" i="5"/>
  <c r="L35" i="5"/>
  <c r="L31" i="5"/>
  <c r="I37" i="5"/>
  <c r="L45" i="5"/>
  <c r="L41" i="5"/>
  <c r="N21" i="5"/>
  <c r="N25" i="5"/>
  <c r="I16" i="5"/>
  <c r="I17" i="5"/>
  <c r="L15" i="5"/>
  <c r="L11" i="5"/>
  <c r="L21" i="5"/>
  <c r="L25" i="5"/>
  <c r="I25" i="5"/>
  <c r="J35" i="5"/>
  <c r="J31" i="5"/>
  <c r="M31" i="5"/>
  <c r="M35" i="5"/>
  <c r="M45" i="5"/>
  <c r="M41" i="5"/>
  <c r="M15" i="5"/>
  <c r="M25" i="5"/>
  <c r="M21" i="5"/>
  <c r="J25" i="5"/>
  <c r="H31" i="5"/>
  <c r="K27" i="5"/>
  <c r="I31" i="5"/>
  <c r="H46" i="5"/>
  <c r="H47" i="5"/>
  <c r="F35" i="5"/>
  <c r="F31" i="5"/>
  <c r="N35" i="5"/>
  <c r="N31" i="5"/>
  <c r="I45" i="5"/>
  <c r="I41" i="5"/>
  <c r="J46" i="5"/>
  <c r="J47" i="5"/>
  <c r="G25" i="5"/>
  <c r="G21" i="5"/>
  <c r="O25" i="5"/>
  <c r="O21" i="5"/>
  <c r="H41" i="5"/>
  <c r="J41" i="5"/>
  <c r="Q17" i="5" l="1"/>
  <c r="Q16" i="5"/>
  <c r="G36" i="5"/>
  <c r="O37" i="5"/>
  <c r="H16" i="5"/>
  <c r="N16" i="5"/>
  <c r="O17" i="5"/>
  <c r="J36" i="5"/>
  <c r="J37" i="5"/>
  <c r="I46" i="5"/>
  <c r="I47" i="5"/>
  <c r="I27" i="5"/>
  <c r="I26" i="5"/>
  <c r="J17" i="5"/>
  <c r="J16" i="5"/>
  <c r="L26" i="5"/>
  <c r="L27" i="5"/>
  <c r="O27" i="5"/>
  <c r="O26" i="5"/>
  <c r="N37" i="5"/>
  <c r="N36" i="5"/>
  <c r="N27" i="5"/>
  <c r="N26" i="5"/>
  <c r="K36" i="5"/>
  <c r="K37" i="5"/>
  <c r="M47" i="5"/>
  <c r="M46" i="5"/>
  <c r="M27" i="5"/>
  <c r="M26" i="5"/>
  <c r="L37" i="5"/>
  <c r="L36" i="5"/>
  <c r="M16" i="5"/>
  <c r="M17" i="5"/>
  <c r="H27" i="5"/>
  <c r="H26" i="5"/>
  <c r="F36" i="5"/>
  <c r="F37" i="5"/>
  <c r="M37" i="5"/>
  <c r="M36" i="5"/>
  <c r="L16" i="5"/>
  <c r="L17" i="5"/>
  <c r="L47" i="5"/>
  <c r="L46" i="5"/>
  <c r="K16" i="5"/>
  <c r="K17" i="5"/>
  <c r="K46" i="5"/>
  <c r="K47" i="5"/>
  <c r="G27" i="5"/>
  <c r="G26" i="5"/>
  <c r="J26" i="5"/>
  <c r="J27" i="5"/>
</calcChain>
</file>

<file path=xl/sharedStrings.xml><?xml version="1.0" encoding="utf-8"?>
<sst xmlns="http://schemas.openxmlformats.org/spreadsheetml/2006/main" count="42" uniqueCount="39">
  <si>
    <t>A</t>
  </si>
  <si>
    <t>B</t>
  </si>
  <si>
    <t>C</t>
  </si>
  <si>
    <t>E</t>
  </si>
  <si>
    <t>Følgende stillinger avlønnes iht avtalens bestemmelse 3.15.9:</t>
  </si>
  <si>
    <t xml:space="preserve">Senior Brønnspesialist </t>
  </si>
  <si>
    <t>Årslønn</t>
  </si>
  <si>
    <t>Daglig sokkelkompensasjon</t>
  </si>
  <si>
    <t>Månedslønn</t>
  </si>
  <si>
    <t>Justert månedslønn</t>
  </si>
  <si>
    <t>Offshore pr. time</t>
  </si>
  <si>
    <t>Onshore pr. time</t>
  </si>
  <si>
    <t>Offshore overtid pr. time</t>
  </si>
  <si>
    <t>Satser</t>
  </si>
  <si>
    <t>Senior brønnoperatør</t>
  </si>
  <si>
    <t>Brønnoperatør</t>
  </si>
  <si>
    <t>Supervisor</t>
  </si>
  <si>
    <t>Opplæringsstillinger</t>
  </si>
  <si>
    <t>(Ikke fagarbeidere)</t>
  </si>
  <si>
    <t>Justert månedslønn tilsvarer månedslønn på lønnsslippen. Beløpet er justert slik at det ikke trekkes ekstra for ferie. Justert månedslønn utbetales 12 ganger i året i tillegg til feriepenger</t>
  </si>
  <si>
    <t>Lønningsdato er siste virkedag i måneden. Desemberlønn utbetales siste virkedag før 15. desember.</t>
  </si>
  <si>
    <t>25 prosent av feriepengene utbetales sammen med januarlønn og resterende utbetales siste virkedag før 15. mai.</t>
  </si>
  <si>
    <t>Stillinger Archer</t>
  </si>
  <si>
    <t>Onshore overtid 50 %</t>
  </si>
  <si>
    <t>Onshore overtid 100 %</t>
  </si>
  <si>
    <t>Fjernes 1.1.2023</t>
  </si>
  <si>
    <t>Jr. loggeingeniør</t>
  </si>
  <si>
    <t>Loggeingeniør</t>
  </si>
  <si>
    <t>Brønnspesialist</t>
  </si>
  <si>
    <t>General Field Engineer</t>
  </si>
  <si>
    <t>Lønnsmatrise med 21 % sokkelkompensasjon</t>
  </si>
  <si>
    <t>Sokkelkompensasjon</t>
  </si>
  <si>
    <t>Individuell</t>
  </si>
  <si>
    <t>Sett inn egen</t>
  </si>
  <si>
    <t>avtalt årslønn</t>
  </si>
  <si>
    <t>Fastlønn 2-4 skiftplan (7,71 % trekk)</t>
  </si>
  <si>
    <t>Fastlønn benyttes for personell som går 2-4 skiftplan. For disse benyttes ikke sokkelkompensasjon da dette er innbakt i fastlønn.</t>
  </si>
  <si>
    <t>Lønnssatser gjeldende fra 1.6.2022</t>
  </si>
  <si>
    <t>I tillegg kommer: Nattillegg kr. 98 pr. time, og Bev. helligdagsgodtgjørelse kr. 2200 pr. 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</si>
</sst>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 * #,##0.00_ ;_ * \-#,##0.00_ ;_ * &quot;-&quot;??_ ;_ @_ "/>
    <numFmt numFmtId="166" formatCode="_(* #,##0_);_(* \(#,##0\);_(* &quot;-&quot;??_);_(@_)"/>
  </numFmts>
  <fonts count="12" x14ac:knownFonts="1">
    <font>
      <sz val="11"/>
      <color theme="1"/>
      <name val="Georgia"/>
      <family val="2"/>
      <scheme val="minor"/>
    </font>
    <font>
      <sz val="11"/>
      <color theme="1"/>
      <name val="Georgia"/>
      <family val="2"/>
      <scheme val="minor"/>
    </font>
    <font>
      <b/>
      <sz val="11"/>
      <name val="Georgia"/>
      <family val="1"/>
      <scheme val="minor"/>
    </font>
    <font>
      <b/>
      <sz val="10"/>
      <name val="Georgia"/>
      <family val="1"/>
      <scheme val="minor"/>
    </font>
    <font>
      <sz val="10"/>
      <name val="Georgia"/>
      <family val="1"/>
      <scheme val="minor"/>
    </font>
    <font>
      <sz val="11"/>
      <name val="Georgia"/>
      <family val="1"/>
      <scheme val="minor"/>
    </font>
    <font>
      <b/>
      <sz val="14"/>
      <name val="Georgia"/>
      <family val="1"/>
      <scheme val="minor"/>
    </font>
    <font>
      <sz val="11"/>
      <color theme="6"/>
      <name val="Georgia"/>
      <family val="1"/>
      <scheme val="minor"/>
    </font>
    <font>
      <sz val="11"/>
      <color theme="4"/>
      <name val="Georgia"/>
      <family val="1"/>
      <scheme val="minor"/>
    </font>
    <font>
      <strike/>
      <sz val="11"/>
      <color theme="4"/>
      <name val="Georgia"/>
      <family val="1"/>
      <scheme val="minor"/>
    </font>
    <font>
      <strike/>
      <sz val="11"/>
      <color theme="1"/>
      <name val="Georgia"/>
      <family val="1"/>
      <scheme val="minor"/>
    </font>
    <font>
      <sz val="18"/>
      <color theme="1"/>
      <name val="Georgi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3" fontId="4" fillId="0" borderId="0" xfId="0" applyNumberFormat="1" applyFont="1" applyFill="1" applyBorder="1"/>
    <xf numFmtId="0" fontId="5" fillId="0" borderId="0" xfId="0" applyFont="1"/>
    <xf numFmtId="0" fontId="5" fillId="0" borderId="0" xfId="0" applyFont="1" applyFill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/>
    <xf numFmtId="166" fontId="5" fillId="0" borderId="0" xfId="1" applyNumberFormat="1" applyFont="1" applyFill="1" applyBorder="1"/>
    <xf numFmtId="0" fontId="7" fillId="0" borderId="0" xfId="0" applyFont="1" applyBorder="1"/>
    <xf numFmtId="0" fontId="8" fillId="0" borderId="1" xfId="0" applyFont="1" applyBorder="1" applyAlignment="1">
      <alignment vertical="center"/>
    </xf>
    <xf numFmtId="3" fontId="5" fillId="0" borderId="0" xfId="0" applyNumberFormat="1" applyFont="1"/>
    <xf numFmtId="0" fontId="8" fillId="0" borderId="1" xfId="0" applyFont="1" applyFill="1" applyBorder="1" applyAlignment="1">
      <alignment vertical="center"/>
    </xf>
    <xf numFmtId="0" fontId="8" fillId="0" borderId="2" xfId="0" applyFont="1" applyBorder="1"/>
    <xf numFmtId="0" fontId="8" fillId="0" borderId="10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/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5" fillId="3" borderId="0" xfId="0" applyNumberFormat="1" applyFont="1" applyFill="1" applyBorder="1" applyAlignment="1">
      <alignment vertical="center"/>
    </xf>
    <xf numFmtId="3" fontId="10" fillId="3" borderId="0" xfId="0" applyNumberFormat="1" applyFont="1" applyFill="1" applyBorder="1" applyAlignment="1">
      <alignment vertical="center"/>
    </xf>
    <xf numFmtId="4" fontId="5" fillId="3" borderId="0" xfId="0" applyNumberFormat="1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3" fontId="2" fillId="3" borderId="7" xfId="0" applyNumberFormat="1" applyFont="1" applyFill="1" applyBorder="1" applyAlignment="1">
      <alignment vertical="center"/>
    </xf>
    <xf numFmtId="3" fontId="5" fillId="3" borderId="11" xfId="0" applyNumberFormat="1" applyFont="1" applyFill="1" applyBorder="1" applyAlignment="1">
      <alignment vertical="center"/>
    </xf>
    <xf numFmtId="3" fontId="10" fillId="3" borderId="11" xfId="0" applyNumberFormat="1" applyFont="1" applyFill="1" applyBorder="1" applyAlignment="1">
      <alignment vertical="center"/>
    </xf>
    <xf numFmtId="4" fontId="5" fillId="3" borderId="11" xfId="0" applyNumberFormat="1" applyFont="1" applyFill="1" applyBorder="1" applyAlignment="1">
      <alignment vertical="center"/>
    </xf>
    <xf numFmtId="4" fontId="5" fillId="3" borderId="9" xfId="0" applyNumberFormat="1" applyFont="1" applyFill="1" applyBorder="1" applyAlignment="1">
      <alignment vertical="center"/>
    </xf>
    <xf numFmtId="4" fontId="5" fillId="3" borderId="10" xfId="0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3" fontId="2" fillId="4" borderId="6" xfId="0" applyNumberFormat="1" applyFont="1" applyFill="1" applyBorder="1"/>
    <xf numFmtId="3" fontId="5" fillId="4" borderId="0" xfId="0" applyNumberFormat="1" applyFont="1" applyFill="1" applyBorder="1" applyAlignment="1">
      <alignment vertical="center"/>
    </xf>
    <xf numFmtId="3" fontId="10" fillId="4" borderId="0" xfId="0" applyNumberFormat="1" applyFont="1" applyFill="1" applyBorder="1" applyAlignment="1">
      <alignment vertical="center"/>
    </xf>
    <xf numFmtId="4" fontId="5" fillId="4" borderId="0" xfId="0" applyNumberFormat="1" applyFont="1" applyFill="1" applyBorder="1" applyAlignment="1">
      <alignment vertical="center"/>
    </xf>
    <xf numFmtId="4" fontId="5" fillId="4" borderId="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1" xfId="0" applyFont="1" applyFill="1" applyBorder="1"/>
    <xf numFmtId="0" fontId="5" fillId="4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2" fillId="0" borderId="6" xfId="0" applyNumberFormat="1" applyFont="1" applyFill="1" applyBorder="1"/>
    <xf numFmtId="3" fontId="5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5" fillId="0" borderId="9" xfId="0" applyNumberFormat="1" applyFont="1" applyFill="1" applyBorder="1" applyAlignment="1">
      <alignment vertical="center"/>
    </xf>
    <xf numFmtId="0" fontId="0" fillId="0" borderId="0" xfId="0"/>
    <xf numFmtId="0" fontId="0" fillId="0" borderId="7" xfId="0" applyBorder="1"/>
    <xf numFmtId="0" fontId="0" fillId="0" borderId="6" xfId="0" applyBorder="1"/>
    <xf numFmtId="0" fontId="11" fillId="0" borderId="0" xfId="0" applyFont="1"/>
    <xf numFmtId="0" fontId="2" fillId="0" borderId="15" xfId="0" applyFont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3" fillId="0" borderId="14" xfId="0" applyFont="1" applyFill="1" applyBorder="1"/>
    <xf numFmtId="0" fontId="8" fillId="0" borderId="0" xfId="0" applyFont="1" applyBorder="1" applyAlignment="1">
      <alignment vertical="center"/>
    </xf>
    <xf numFmtId="9" fontId="8" fillId="0" borderId="0" xfId="3" applyFont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/>
    </xf>
    <xf numFmtId="4" fontId="5" fillId="3" borderId="2" xfId="0" applyNumberFormat="1" applyFont="1" applyFill="1" applyBorder="1" applyAlignment="1">
      <alignment vertical="center"/>
    </xf>
    <xf numFmtId="3" fontId="2" fillId="5" borderId="5" xfId="0" applyNumberFormat="1" applyFont="1" applyFill="1" applyBorder="1" applyAlignment="1">
      <alignment vertical="center"/>
    </xf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2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3" fontId="0" fillId="0" borderId="0" xfId="0" applyNumberFormat="1"/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">
    <cellStyle name="Comma" xfId="1" builtinId="3"/>
    <cellStyle name="Comma 2" xfId="2" xr:uid="{00000000-0005-0000-0000-000001000000}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219075</xdr:colOff>
      <xdr:row>3</xdr:row>
      <xdr:rowOff>33265</xdr:rowOff>
    </xdr:from>
    <xdr:to>
      <xdr:col>14</xdr:col>
      <xdr:colOff>685799</xdr:colOff>
      <xdr:row>5</xdr:row>
      <xdr:rowOff>135486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8A1795-DF2B-4ACD-A2E4-1D1D22116F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5225" y="700015"/>
          <a:ext cx="1990724" cy="4641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Industri Energi Archer PP">
  <a:themeElements>
    <a:clrScheme name="Industri Energi Archer">
      <a:dk1>
        <a:srgbClr val="666666"/>
      </a:dk1>
      <a:lt1>
        <a:srgbClr val="B2B2B2"/>
      </a:lt1>
      <a:dk2>
        <a:srgbClr val="FFFFFF"/>
      </a:dk2>
      <a:lt2>
        <a:srgbClr val="666666"/>
      </a:lt2>
      <a:accent1>
        <a:srgbClr val="606060"/>
      </a:accent1>
      <a:accent2>
        <a:srgbClr val="B2B2B2"/>
      </a:accent2>
      <a:accent3>
        <a:srgbClr val="D80729"/>
      </a:accent3>
      <a:accent4>
        <a:srgbClr val="800000"/>
      </a:accent4>
      <a:accent5>
        <a:srgbClr val="000000"/>
      </a:accent5>
      <a:accent6>
        <a:srgbClr val="E0E0E0"/>
      </a:accent6>
      <a:hlink>
        <a:srgbClr val="D80729"/>
      </a:hlink>
      <a:folHlink>
        <a:srgbClr val="D80729"/>
      </a:folHlink>
    </a:clrScheme>
    <a:fontScheme name="Industri Energi Archer">
      <a:majorFont>
        <a:latin typeface="Georgia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68F34-413F-4C1A-B517-0EF83F54865E}">
  <dimension ref="A1:S60"/>
  <sheetViews>
    <sheetView tabSelected="1" topLeftCell="A7" zoomScale="80" zoomScaleNormal="80" workbookViewId="0">
      <selection activeCell="G15" sqref="G15"/>
    </sheetView>
  </sheetViews>
  <sheetFormatPr defaultRowHeight="13.8" x14ac:dyDescent="0.25"/>
  <cols>
    <col min="1" max="1" width="2.08984375" customWidth="1"/>
    <col min="2" max="2" width="4.36328125" customWidth="1"/>
    <col min="3" max="3" width="16.90625" bestFit="1" customWidth="1"/>
    <col min="4" max="4" width="31.1796875" bestFit="1" customWidth="1"/>
    <col min="16" max="16" width="2" customWidth="1"/>
    <col min="17" max="17" width="12.453125" bestFit="1" customWidth="1"/>
  </cols>
  <sheetData>
    <row r="1" spans="1:19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9" ht="22.8" x14ac:dyDescent="0.4">
      <c r="A2" s="54"/>
      <c r="B2" s="57" t="s">
        <v>30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9" ht="14.4" thickBot="1" x14ac:dyDescent="0.3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9" x14ac:dyDescent="0.25">
      <c r="A4" s="54"/>
      <c r="B4" s="81" t="s">
        <v>37</v>
      </c>
      <c r="C4" s="82"/>
      <c r="D4" s="83"/>
      <c r="E4" s="56"/>
      <c r="F4" s="56"/>
      <c r="G4" s="56"/>
      <c r="H4" s="56"/>
      <c r="I4" s="56"/>
      <c r="J4" s="56"/>
      <c r="K4" s="56"/>
      <c r="L4" s="56"/>
      <c r="M4" s="56"/>
      <c r="N4" s="56"/>
      <c r="O4" s="55"/>
      <c r="P4" s="54"/>
      <c r="Q4" s="69" t="s">
        <v>33</v>
      </c>
    </row>
    <row r="5" spans="1:19" x14ac:dyDescent="0.25">
      <c r="A5" s="54"/>
      <c r="B5" s="84"/>
      <c r="C5" s="85"/>
      <c r="D5" s="86"/>
      <c r="E5" s="61" t="s">
        <v>31</v>
      </c>
      <c r="F5" s="61"/>
      <c r="G5" s="62">
        <v>0.21</v>
      </c>
      <c r="H5" s="48"/>
      <c r="I5" s="48"/>
      <c r="J5" s="48"/>
      <c r="K5" s="47" t="s">
        <v>25</v>
      </c>
      <c r="L5" s="47"/>
      <c r="N5" s="44"/>
      <c r="O5" s="45"/>
      <c r="P5" s="2"/>
      <c r="Q5" s="70" t="s">
        <v>34</v>
      </c>
    </row>
    <row r="6" spans="1:19" ht="14.4" thickBot="1" x14ac:dyDescent="0.3">
      <c r="A6" s="54"/>
      <c r="B6" s="87"/>
      <c r="C6" s="88"/>
      <c r="D6" s="89"/>
      <c r="E6" s="36"/>
      <c r="F6" s="35"/>
      <c r="G6" s="35"/>
      <c r="H6" s="36"/>
      <c r="I6" s="36"/>
      <c r="J6" s="36"/>
      <c r="K6" s="36"/>
      <c r="L6" s="36"/>
      <c r="M6" s="36"/>
      <c r="N6" s="36"/>
      <c r="O6" s="37"/>
      <c r="P6" s="2"/>
      <c r="Q6" s="71"/>
    </row>
    <row r="7" spans="1:19" ht="14.4" thickBot="1" x14ac:dyDescent="0.3">
      <c r="A7" s="54"/>
      <c r="B7" s="38"/>
      <c r="C7" s="46" t="s">
        <v>22</v>
      </c>
      <c r="D7" s="60" t="s">
        <v>13</v>
      </c>
      <c r="E7" s="34">
        <v>2</v>
      </c>
      <c r="F7" s="58">
        <v>3</v>
      </c>
      <c r="G7" s="31">
        <v>4</v>
      </c>
      <c r="H7" s="32">
        <v>5</v>
      </c>
      <c r="I7" s="32">
        <v>6</v>
      </c>
      <c r="J7" s="32">
        <v>7</v>
      </c>
      <c r="K7" s="32">
        <v>8</v>
      </c>
      <c r="L7" s="32">
        <v>9</v>
      </c>
      <c r="M7" s="32">
        <v>10</v>
      </c>
      <c r="N7" s="32">
        <v>11</v>
      </c>
      <c r="O7" s="33">
        <v>12</v>
      </c>
      <c r="P7" s="2"/>
      <c r="Q7" s="63" t="s">
        <v>32</v>
      </c>
    </row>
    <row r="8" spans="1:19" x14ac:dyDescent="0.25">
      <c r="A8" s="54"/>
      <c r="B8" s="15"/>
      <c r="C8" s="19" t="s">
        <v>28</v>
      </c>
      <c r="D8" s="72" t="s">
        <v>6</v>
      </c>
      <c r="E8" s="59"/>
      <c r="F8" s="49"/>
      <c r="G8" s="49"/>
      <c r="H8" s="24">
        <v>780808</v>
      </c>
      <c r="I8" s="24">
        <v>785808</v>
      </c>
      <c r="J8" s="24">
        <v>790808</v>
      </c>
      <c r="K8" s="24">
        <v>795808</v>
      </c>
      <c r="L8" s="24">
        <v>800808</v>
      </c>
      <c r="M8" s="24">
        <v>805808</v>
      </c>
      <c r="N8" s="24">
        <v>810808</v>
      </c>
      <c r="O8" s="25">
        <v>815808</v>
      </c>
      <c r="P8" s="2"/>
      <c r="Q8" s="68">
        <v>850000</v>
      </c>
    </row>
    <row r="9" spans="1:19" x14ac:dyDescent="0.25">
      <c r="A9" s="54"/>
      <c r="B9" s="15"/>
      <c r="C9" s="4" t="s">
        <v>27</v>
      </c>
      <c r="D9" s="73" t="s">
        <v>7</v>
      </c>
      <c r="E9" s="50"/>
      <c r="F9" s="50"/>
      <c r="G9" s="50"/>
      <c r="H9" s="21">
        <f t="shared" ref="H9:O9" si="0">(H8-H8/(1+$G$5))/146</f>
        <v>928.16528925619787</v>
      </c>
      <c r="I9" s="21">
        <f t="shared" si="0"/>
        <v>934.10890977017982</v>
      </c>
      <c r="J9" s="21">
        <f t="shared" si="0"/>
        <v>940.05253028416166</v>
      </c>
      <c r="K9" s="21">
        <f t="shared" si="0"/>
        <v>945.99615079814362</v>
      </c>
      <c r="L9" s="21">
        <f t="shared" si="0"/>
        <v>951.93977131212466</v>
      </c>
      <c r="M9" s="21">
        <f t="shared" si="0"/>
        <v>957.88339182610662</v>
      </c>
      <c r="N9" s="21">
        <f t="shared" si="0"/>
        <v>963.82701234008846</v>
      </c>
      <c r="O9" s="26">
        <f t="shared" si="0"/>
        <v>969.77063285406962</v>
      </c>
      <c r="P9" s="2"/>
      <c r="Q9" s="64">
        <f>(Q8-Q8/(1+$G$5))/146</f>
        <v>1010.4154873768821</v>
      </c>
    </row>
    <row r="10" spans="1:19" ht="18" x14ac:dyDescent="0.25">
      <c r="A10" s="54"/>
      <c r="B10" s="16" t="s">
        <v>0</v>
      </c>
      <c r="C10" s="9"/>
      <c r="D10" s="74" t="s">
        <v>8</v>
      </c>
      <c r="E10" s="51"/>
      <c r="F10" s="51"/>
      <c r="G10" s="51"/>
      <c r="H10" s="22">
        <f t="shared" ref="H10:O10" si="1">(H8-(146*H9))/12</f>
        <v>53774.655647382926</v>
      </c>
      <c r="I10" s="22">
        <f t="shared" si="1"/>
        <v>54119.008264462813</v>
      </c>
      <c r="J10" s="22">
        <f t="shared" si="1"/>
        <v>54463.3608815427</v>
      </c>
      <c r="K10" s="22">
        <f t="shared" si="1"/>
        <v>54807.713498622586</v>
      </c>
      <c r="L10" s="22">
        <f t="shared" si="1"/>
        <v>55152.066115702481</v>
      </c>
      <c r="M10" s="22">
        <f t="shared" si="1"/>
        <v>55496.418732782367</v>
      </c>
      <c r="N10" s="22">
        <f t="shared" si="1"/>
        <v>55840.771349862254</v>
      </c>
      <c r="O10" s="27">
        <f t="shared" si="1"/>
        <v>56185.123966942156</v>
      </c>
      <c r="P10" s="2"/>
      <c r="Q10" s="65">
        <f t="shared" ref="Q10" si="2">(Q8-(146*Q9))/12</f>
        <v>58539.944903581265</v>
      </c>
    </row>
    <row r="11" spans="1:19" x14ac:dyDescent="0.25">
      <c r="A11" s="54"/>
      <c r="B11" s="15"/>
      <c r="C11" s="9"/>
      <c r="D11" s="73" t="s">
        <v>9</v>
      </c>
      <c r="E11" s="50"/>
      <c r="F11" s="50"/>
      <c r="G11" s="50"/>
      <c r="H11" s="21">
        <f t="shared" ref="H11:O11" si="3">H10*47.08/52.14</f>
        <v>48556.01817949344</v>
      </c>
      <c r="I11" s="21">
        <f t="shared" si="3"/>
        <v>48866.952610105662</v>
      </c>
      <c r="J11" s="21">
        <f t="shared" si="3"/>
        <v>49177.887040717877</v>
      </c>
      <c r="K11" s="21">
        <f t="shared" si="3"/>
        <v>49488.821471330099</v>
      </c>
      <c r="L11" s="21">
        <f t="shared" si="3"/>
        <v>49799.755901942321</v>
      </c>
      <c r="M11" s="21">
        <f t="shared" si="3"/>
        <v>50110.690332554535</v>
      </c>
      <c r="N11" s="21">
        <f t="shared" si="3"/>
        <v>50421.624763166757</v>
      </c>
      <c r="O11" s="26">
        <f t="shared" si="3"/>
        <v>50732.559193778994</v>
      </c>
      <c r="P11" s="2"/>
      <c r="Q11" s="64">
        <f>Q10*47.08/52.14</f>
        <v>52858.853204077597</v>
      </c>
    </row>
    <row r="12" spans="1:19" s="54" customFormat="1" x14ac:dyDescent="0.25">
      <c r="B12" s="15"/>
      <c r="C12" s="9"/>
      <c r="D12" s="73" t="s">
        <v>35</v>
      </c>
      <c r="E12" s="50"/>
      <c r="F12" s="50"/>
      <c r="G12" s="50"/>
      <c r="H12" s="21">
        <f>H8/12/52.14*47.08*(1-0.0771)</f>
        <v>54222.942505203944</v>
      </c>
      <c r="I12" s="21">
        <f t="shared" ref="I12:O12" si="4">I8/12/52.14*47.08*(1-0.0771)</f>
        <v>54570.165782278484</v>
      </c>
      <c r="J12" s="21">
        <f t="shared" si="4"/>
        <v>54917.38905935303</v>
      </c>
      <c r="K12" s="21">
        <f t="shared" si="4"/>
        <v>55264.61233642757</v>
      </c>
      <c r="L12" s="21">
        <f t="shared" si="4"/>
        <v>55611.835613502109</v>
      </c>
      <c r="M12" s="21">
        <f t="shared" si="4"/>
        <v>55959.058890576664</v>
      </c>
      <c r="N12" s="21">
        <f t="shared" si="4"/>
        <v>56306.282167651189</v>
      </c>
      <c r="O12" s="26">
        <f t="shared" si="4"/>
        <v>56653.505444725735</v>
      </c>
      <c r="P12" s="2"/>
      <c r="Q12" s="64">
        <f>Q8/12/52.14*47.08*(1-0.0771)</f>
        <v>59027.957102672284</v>
      </c>
      <c r="S12" s="80"/>
    </row>
    <row r="13" spans="1:19" x14ac:dyDescent="0.25">
      <c r="A13" s="54"/>
      <c r="B13" s="18"/>
      <c r="C13" s="9"/>
      <c r="D13" s="73" t="s">
        <v>10</v>
      </c>
      <c r="E13" s="52"/>
      <c r="F13" s="52"/>
      <c r="G13" s="52"/>
      <c r="H13" s="23">
        <f t="shared" ref="H13:O13" si="5">H8/1752</f>
        <v>445.66666666666669</v>
      </c>
      <c r="I13" s="23">
        <f t="shared" si="5"/>
        <v>448.52054794520546</v>
      </c>
      <c r="J13" s="23">
        <f t="shared" si="5"/>
        <v>451.3744292237443</v>
      </c>
      <c r="K13" s="23">
        <f t="shared" si="5"/>
        <v>454.22831050228308</v>
      </c>
      <c r="L13" s="23">
        <f t="shared" si="5"/>
        <v>457.08219178082192</v>
      </c>
      <c r="M13" s="23">
        <f t="shared" si="5"/>
        <v>459.93607305936075</v>
      </c>
      <c r="N13" s="23">
        <f t="shared" si="5"/>
        <v>462.78995433789953</v>
      </c>
      <c r="O13" s="28">
        <f t="shared" si="5"/>
        <v>465.64383561643837</v>
      </c>
      <c r="P13" s="2"/>
      <c r="Q13" s="66">
        <f>Q8/1752</f>
        <v>485.15981735159818</v>
      </c>
    </row>
    <row r="14" spans="1:19" ht="18" x14ac:dyDescent="0.25">
      <c r="A14" s="54"/>
      <c r="B14" s="16"/>
      <c r="C14" s="9"/>
      <c r="D14" s="73" t="s">
        <v>12</v>
      </c>
      <c r="E14" s="52"/>
      <c r="F14" s="52"/>
      <c r="G14" s="52"/>
      <c r="H14" s="23">
        <f t="shared" ref="H14:O14" si="6">H13*1.65</f>
        <v>735.35</v>
      </c>
      <c r="I14" s="23">
        <f t="shared" si="6"/>
        <v>740.05890410958898</v>
      </c>
      <c r="J14" s="23">
        <f t="shared" si="6"/>
        <v>744.76780821917805</v>
      </c>
      <c r="K14" s="23">
        <f t="shared" si="6"/>
        <v>749.47671232876701</v>
      </c>
      <c r="L14" s="23">
        <f t="shared" si="6"/>
        <v>754.18561643835608</v>
      </c>
      <c r="M14" s="23">
        <f t="shared" si="6"/>
        <v>758.89452054794515</v>
      </c>
      <c r="N14" s="23">
        <f t="shared" si="6"/>
        <v>763.60342465753422</v>
      </c>
      <c r="O14" s="28">
        <f t="shared" si="6"/>
        <v>768.31232876712329</v>
      </c>
      <c r="P14" s="2"/>
      <c r="Q14" s="66">
        <f>Q13*1.65</f>
        <v>800.5136986301369</v>
      </c>
    </row>
    <row r="15" spans="1:19" ht="18" x14ac:dyDescent="0.25">
      <c r="A15" s="54"/>
      <c r="B15" s="16"/>
      <c r="C15" s="11"/>
      <c r="D15" s="75" t="s">
        <v>11</v>
      </c>
      <c r="E15" s="52"/>
      <c r="F15" s="52"/>
      <c r="G15" s="52"/>
      <c r="H15" s="23">
        <f t="shared" ref="H15:O15" si="7">H10/162.5</f>
        <v>330.92095783004879</v>
      </c>
      <c r="I15" s="23">
        <f t="shared" si="7"/>
        <v>333.04005085823269</v>
      </c>
      <c r="J15" s="23">
        <f t="shared" si="7"/>
        <v>335.15914388641659</v>
      </c>
      <c r="K15" s="23">
        <f t="shared" si="7"/>
        <v>337.27823691460054</v>
      </c>
      <c r="L15" s="23">
        <f t="shared" si="7"/>
        <v>339.39732994278449</v>
      </c>
      <c r="M15" s="23">
        <f t="shared" si="7"/>
        <v>341.51642297096839</v>
      </c>
      <c r="N15" s="23">
        <f t="shared" si="7"/>
        <v>343.63551599915235</v>
      </c>
      <c r="O15" s="28">
        <f t="shared" si="7"/>
        <v>345.75460902733636</v>
      </c>
      <c r="P15" s="2"/>
      <c r="Q15" s="66">
        <f t="shared" ref="Q15" si="8">Q10/162.5</f>
        <v>360.24581479126931</v>
      </c>
    </row>
    <row r="16" spans="1:19" ht="18" x14ac:dyDescent="0.25">
      <c r="A16" s="54"/>
      <c r="B16" s="16"/>
      <c r="C16" s="11"/>
      <c r="D16" s="76" t="s">
        <v>23</v>
      </c>
      <c r="E16" s="52"/>
      <c r="F16" s="52"/>
      <c r="G16" s="52"/>
      <c r="H16" s="23">
        <f t="shared" ref="H16:O16" si="9">H15*1.5</f>
        <v>496.38143674507319</v>
      </c>
      <c r="I16" s="23">
        <f t="shared" si="9"/>
        <v>499.56007628734903</v>
      </c>
      <c r="J16" s="23">
        <f t="shared" si="9"/>
        <v>502.73871582962488</v>
      </c>
      <c r="K16" s="23">
        <f t="shared" si="9"/>
        <v>505.91735537190084</v>
      </c>
      <c r="L16" s="23">
        <f t="shared" si="9"/>
        <v>509.09599491417674</v>
      </c>
      <c r="M16" s="23">
        <f t="shared" si="9"/>
        <v>512.27463445645253</v>
      </c>
      <c r="N16" s="23">
        <f t="shared" si="9"/>
        <v>515.45327399872849</v>
      </c>
      <c r="O16" s="28">
        <f t="shared" si="9"/>
        <v>518.63191354100456</v>
      </c>
      <c r="P16" s="2"/>
      <c r="Q16" s="66">
        <f t="shared" ref="Q16" si="10">Q15*1.5</f>
        <v>540.36872218690394</v>
      </c>
    </row>
    <row r="17" spans="1:17" ht="14.4" thickBot="1" x14ac:dyDescent="0.3">
      <c r="A17" s="54"/>
      <c r="B17" s="17"/>
      <c r="C17" s="12"/>
      <c r="D17" s="77" t="s">
        <v>24</v>
      </c>
      <c r="E17" s="53"/>
      <c r="F17" s="53"/>
      <c r="G17" s="53"/>
      <c r="H17" s="29">
        <f t="shared" ref="H17:O17" si="11">H15*2</f>
        <v>661.84191566009758</v>
      </c>
      <c r="I17" s="29">
        <f t="shared" si="11"/>
        <v>666.08010171646538</v>
      </c>
      <c r="J17" s="29">
        <f t="shared" si="11"/>
        <v>670.31828777283317</v>
      </c>
      <c r="K17" s="29">
        <f t="shared" si="11"/>
        <v>674.55647382920108</v>
      </c>
      <c r="L17" s="29">
        <f t="shared" si="11"/>
        <v>678.79465988556899</v>
      </c>
      <c r="M17" s="29">
        <f t="shared" si="11"/>
        <v>683.03284594193678</v>
      </c>
      <c r="N17" s="29">
        <f t="shared" si="11"/>
        <v>687.27103199830469</v>
      </c>
      <c r="O17" s="30">
        <f t="shared" si="11"/>
        <v>691.50921805467271</v>
      </c>
      <c r="P17" s="2"/>
      <c r="Q17" s="67">
        <f t="shared" ref="Q17" si="12">Q15*2</f>
        <v>720.49162958253862</v>
      </c>
    </row>
    <row r="18" spans="1:17" x14ac:dyDescent="0.25">
      <c r="A18" s="54"/>
      <c r="B18" s="14"/>
      <c r="C18" s="4" t="s">
        <v>14</v>
      </c>
      <c r="D18" s="78" t="str">
        <f>D8</f>
        <v>Årslønn</v>
      </c>
      <c r="E18" s="49"/>
      <c r="F18" s="49"/>
      <c r="G18" s="39">
        <v>746643</v>
      </c>
      <c r="H18" s="24">
        <v>752991</v>
      </c>
      <c r="I18" s="24">
        <v>757991</v>
      </c>
      <c r="J18" s="24">
        <v>762991</v>
      </c>
      <c r="K18" s="24">
        <v>767991</v>
      </c>
      <c r="L18" s="24">
        <v>772991</v>
      </c>
      <c r="M18" s="24">
        <v>777991</v>
      </c>
      <c r="N18" s="24">
        <v>782991</v>
      </c>
      <c r="O18" s="25">
        <v>787991</v>
      </c>
      <c r="P18" s="2"/>
    </row>
    <row r="19" spans="1:17" x14ac:dyDescent="0.25">
      <c r="A19" s="54"/>
      <c r="B19" s="15"/>
      <c r="C19" s="4" t="s">
        <v>26</v>
      </c>
      <c r="D19" s="73" t="str">
        <f>D9</f>
        <v>Daglig sokkelkompensasjon</v>
      </c>
      <c r="E19" s="50"/>
      <c r="F19" s="50"/>
      <c r="G19" s="40">
        <f t="shared" ref="G19:O19" si="13">(G18-G18/(1+$G$5))/146</f>
        <v>887.55253028416166</v>
      </c>
      <c r="H19" s="21">
        <f t="shared" si="13"/>
        <v>895.09855088871291</v>
      </c>
      <c r="I19" s="21">
        <f t="shared" si="13"/>
        <v>901.04217140269407</v>
      </c>
      <c r="J19" s="21">
        <f t="shared" si="13"/>
        <v>906.98579191667591</v>
      </c>
      <c r="K19" s="21">
        <f t="shared" si="13"/>
        <v>912.92941243065786</v>
      </c>
      <c r="L19" s="21">
        <f t="shared" si="13"/>
        <v>918.87303294463891</v>
      </c>
      <c r="M19" s="21">
        <f t="shared" si="13"/>
        <v>924.81665345862086</v>
      </c>
      <c r="N19" s="21">
        <f t="shared" si="13"/>
        <v>930.7602739726027</v>
      </c>
      <c r="O19" s="26">
        <f t="shared" si="13"/>
        <v>936.70389448658466</v>
      </c>
      <c r="P19" s="2"/>
    </row>
    <row r="20" spans="1:17" ht="18" x14ac:dyDescent="0.25">
      <c r="A20" s="54"/>
      <c r="B20" s="16" t="s">
        <v>1</v>
      </c>
      <c r="C20" s="4"/>
      <c r="D20" s="79" t="str">
        <f>D10</f>
        <v>Månedslønn</v>
      </c>
      <c r="E20" s="51"/>
      <c r="F20" s="51"/>
      <c r="G20" s="41">
        <f t="shared" ref="G20:O20" si="14">(G18-(146*G19))/12</f>
        <v>51421.694214876035</v>
      </c>
      <c r="H20" s="22">
        <f t="shared" si="14"/>
        <v>51858.884297520657</v>
      </c>
      <c r="I20" s="22">
        <f t="shared" si="14"/>
        <v>52203.236914600559</v>
      </c>
      <c r="J20" s="22">
        <f t="shared" si="14"/>
        <v>52547.589531680445</v>
      </c>
      <c r="K20" s="22">
        <f t="shared" si="14"/>
        <v>52891.942148760332</v>
      </c>
      <c r="L20" s="22">
        <f t="shared" si="14"/>
        <v>53236.294765840226</v>
      </c>
      <c r="M20" s="22">
        <f t="shared" si="14"/>
        <v>53580.647382920113</v>
      </c>
      <c r="N20" s="22">
        <f t="shared" si="14"/>
        <v>53925</v>
      </c>
      <c r="O20" s="27">
        <f t="shared" si="14"/>
        <v>54269.352617079887</v>
      </c>
      <c r="P20" s="2"/>
    </row>
    <row r="21" spans="1:17" x14ac:dyDescent="0.25">
      <c r="A21" s="54"/>
      <c r="B21" s="15"/>
      <c r="C21" s="4"/>
      <c r="D21" s="73" t="str">
        <f>D11</f>
        <v>Justert månedslønn</v>
      </c>
      <c r="E21" s="50"/>
      <c r="F21" s="50"/>
      <c r="G21" s="40">
        <f t="shared" ref="G21:O21" si="15">G20*47.08/52.14</f>
        <v>46431.403215120132</v>
      </c>
      <c r="H21" s="21">
        <f t="shared" si="15"/>
        <v>46826.165568225399</v>
      </c>
      <c r="I21" s="21">
        <f t="shared" si="15"/>
        <v>47137.099998837628</v>
      </c>
      <c r="J21" s="21">
        <f t="shared" si="15"/>
        <v>47448.03442944985</v>
      </c>
      <c r="K21" s="21">
        <f t="shared" si="15"/>
        <v>47758.968860062065</v>
      </c>
      <c r="L21" s="21">
        <f t="shared" si="15"/>
        <v>48069.903290674294</v>
      </c>
      <c r="M21" s="21">
        <f t="shared" si="15"/>
        <v>48380.837721286516</v>
      </c>
      <c r="N21" s="21">
        <f t="shared" si="15"/>
        <v>48691.772151898731</v>
      </c>
      <c r="O21" s="26">
        <f t="shared" si="15"/>
        <v>49002.706582510953</v>
      </c>
      <c r="P21" s="2"/>
    </row>
    <row r="22" spans="1:17" s="54" customFormat="1" x14ac:dyDescent="0.25">
      <c r="B22" s="15"/>
      <c r="C22" s="4"/>
      <c r="D22" s="73" t="s">
        <v>35</v>
      </c>
      <c r="E22" s="50"/>
      <c r="F22" s="50"/>
      <c r="G22" s="40">
        <f>G18/12/52.14*47.08*(1-0.0771)</f>
        <v>51850.36585295359</v>
      </c>
      <c r="H22" s="21">
        <f>H18/12/52.14*47.08*(1-0.0771)</f>
        <v>52291.200525527427</v>
      </c>
      <c r="I22" s="21">
        <f t="shared" ref="I22:O22" si="16">I18/12/52.14*47.08*(1-0.0771)</f>
        <v>52638.423802601959</v>
      </c>
      <c r="J22" s="21">
        <f t="shared" si="16"/>
        <v>52985.647079676513</v>
      </c>
      <c r="K22" s="21">
        <f>K18/12/52.14*47.08*(1-0.0771)</f>
        <v>53332.87035675106</v>
      </c>
      <c r="L22" s="21">
        <f t="shared" si="16"/>
        <v>53680.0936338256</v>
      </c>
      <c r="M22" s="21">
        <f t="shared" si="16"/>
        <v>54027.316910900139</v>
      </c>
      <c r="N22" s="21">
        <f t="shared" si="16"/>
        <v>54374.540187974679</v>
      </c>
      <c r="O22" s="26">
        <f t="shared" si="16"/>
        <v>54721.763465049225</v>
      </c>
      <c r="P22" s="2"/>
    </row>
    <row r="23" spans="1:17" x14ac:dyDescent="0.25">
      <c r="A23" s="54"/>
      <c r="B23" s="15"/>
      <c r="C23" s="4"/>
      <c r="D23" s="73" t="str">
        <f t="shared" ref="D23:D31" si="17">D13</f>
        <v>Offshore pr. time</v>
      </c>
      <c r="E23" s="52"/>
      <c r="F23" s="52"/>
      <c r="G23" s="42">
        <f t="shared" ref="G23:O23" si="18">G18/1752</f>
        <v>426.16609589041099</v>
      </c>
      <c r="H23" s="23">
        <f t="shared" si="18"/>
        <v>429.78938356164383</v>
      </c>
      <c r="I23" s="23">
        <f t="shared" si="18"/>
        <v>432.64326484018267</v>
      </c>
      <c r="J23" s="23">
        <f t="shared" si="18"/>
        <v>435.49714611872145</v>
      </c>
      <c r="K23" s="23">
        <f t="shared" si="18"/>
        <v>438.35102739726028</v>
      </c>
      <c r="L23" s="23">
        <f t="shared" si="18"/>
        <v>441.20490867579906</v>
      </c>
      <c r="M23" s="23">
        <f t="shared" si="18"/>
        <v>444.0587899543379</v>
      </c>
      <c r="N23" s="23">
        <f t="shared" si="18"/>
        <v>446.91267123287673</v>
      </c>
      <c r="O23" s="28">
        <f t="shared" si="18"/>
        <v>449.76655251141551</v>
      </c>
      <c r="P23" s="2"/>
    </row>
    <row r="24" spans="1:17" x14ac:dyDescent="0.25">
      <c r="A24" s="54"/>
      <c r="B24" s="18"/>
      <c r="C24" s="15"/>
      <c r="D24" s="73" t="str">
        <f t="shared" si="17"/>
        <v>Offshore overtid pr. time</v>
      </c>
      <c r="E24" s="52"/>
      <c r="F24" s="52"/>
      <c r="G24" s="42">
        <f t="shared" ref="G24:O24" si="19">G23*1.65</f>
        <v>703.17405821917805</v>
      </c>
      <c r="H24" s="23">
        <f t="shared" si="19"/>
        <v>709.15248287671227</v>
      </c>
      <c r="I24" s="23">
        <f t="shared" si="19"/>
        <v>713.86138698630134</v>
      </c>
      <c r="J24" s="23">
        <f t="shared" si="19"/>
        <v>718.5702910958903</v>
      </c>
      <c r="K24" s="23">
        <f t="shared" si="19"/>
        <v>723.27919520547948</v>
      </c>
      <c r="L24" s="23">
        <f t="shared" si="19"/>
        <v>727.98809931506844</v>
      </c>
      <c r="M24" s="23">
        <f t="shared" si="19"/>
        <v>732.69700342465751</v>
      </c>
      <c r="N24" s="23">
        <f t="shared" si="19"/>
        <v>737.40590753424658</v>
      </c>
      <c r="O24" s="28">
        <f t="shared" si="19"/>
        <v>742.11481164383554</v>
      </c>
      <c r="P24" s="2"/>
    </row>
    <row r="25" spans="1:17" x14ac:dyDescent="0.25">
      <c r="A25" s="54"/>
      <c r="B25" s="15"/>
      <c r="C25" s="4"/>
      <c r="D25" s="75" t="str">
        <f t="shared" si="17"/>
        <v>Onshore pr. time</v>
      </c>
      <c r="E25" s="52"/>
      <c r="F25" s="52"/>
      <c r="G25" s="42">
        <f t="shared" ref="G25:O25" si="20">G20/162.5</f>
        <v>316.44119516846791</v>
      </c>
      <c r="H25" s="23">
        <f t="shared" si="20"/>
        <v>319.1315956770502</v>
      </c>
      <c r="I25" s="23">
        <f t="shared" si="20"/>
        <v>321.25068870523421</v>
      </c>
      <c r="J25" s="23">
        <f t="shared" si="20"/>
        <v>323.36978173341811</v>
      </c>
      <c r="K25" s="23">
        <f t="shared" si="20"/>
        <v>325.48887476160206</v>
      </c>
      <c r="L25" s="23">
        <f t="shared" si="20"/>
        <v>327.60796778978602</v>
      </c>
      <c r="M25" s="23">
        <f t="shared" si="20"/>
        <v>329.72706081796991</v>
      </c>
      <c r="N25" s="23">
        <f t="shared" si="20"/>
        <v>331.84615384615387</v>
      </c>
      <c r="O25" s="28">
        <f t="shared" si="20"/>
        <v>333.96524687433777</v>
      </c>
      <c r="P25" s="2"/>
    </row>
    <row r="26" spans="1:17" x14ac:dyDescent="0.25">
      <c r="A26" s="54"/>
      <c r="B26" s="15"/>
      <c r="C26" s="4"/>
      <c r="D26" s="76" t="str">
        <f t="shared" si="17"/>
        <v>Onshore overtid 50 %</v>
      </c>
      <c r="E26" s="52"/>
      <c r="F26" s="52"/>
      <c r="G26" s="42">
        <f t="shared" ref="G26:O26" si="21">G25*1.5</f>
        <v>474.6617927527019</v>
      </c>
      <c r="H26" s="23">
        <f t="shared" si="21"/>
        <v>478.6973935155753</v>
      </c>
      <c r="I26" s="23">
        <f t="shared" si="21"/>
        <v>481.87603305785132</v>
      </c>
      <c r="J26" s="23">
        <f t="shared" si="21"/>
        <v>485.05467260012716</v>
      </c>
      <c r="K26" s="23">
        <f t="shared" si="21"/>
        <v>488.23331214240307</v>
      </c>
      <c r="L26" s="23">
        <f t="shared" si="21"/>
        <v>491.41195168467902</v>
      </c>
      <c r="M26" s="23">
        <f t="shared" si="21"/>
        <v>494.59059122695487</v>
      </c>
      <c r="N26" s="23">
        <f t="shared" si="21"/>
        <v>497.76923076923083</v>
      </c>
      <c r="O26" s="28">
        <f t="shared" si="21"/>
        <v>500.94787031150668</v>
      </c>
      <c r="P26" s="2"/>
    </row>
    <row r="27" spans="1:17" ht="14.4" thickBot="1" x14ac:dyDescent="0.3">
      <c r="A27" s="54"/>
      <c r="B27" s="17"/>
      <c r="C27" s="5"/>
      <c r="D27" s="77" t="str">
        <f t="shared" si="17"/>
        <v>Onshore overtid 100 %</v>
      </c>
      <c r="E27" s="53"/>
      <c r="F27" s="53"/>
      <c r="G27" s="43">
        <f t="shared" ref="G27:O27" si="22">G25*2</f>
        <v>632.88239033693583</v>
      </c>
      <c r="H27" s="29">
        <f t="shared" si="22"/>
        <v>638.2631913541004</v>
      </c>
      <c r="I27" s="29">
        <f t="shared" si="22"/>
        <v>642.50137741046842</v>
      </c>
      <c r="J27" s="29">
        <f t="shared" si="22"/>
        <v>646.73956346683622</v>
      </c>
      <c r="K27" s="29">
        <f t="shared" si="22"/>
        <v>650.97774952320412</v>
      </c>
      <c r="L27" s="29">
        <f t="shared" si="22"/>
        <v>655.21593557957203</v>
      </c>
      <c r="M27" s="29">
        <f t="shared" si="22"/>
        <v>659.45412163593983</v>
      </c>
      <c r="N27" s="29">
        <f t="shared" si="22"/>
        <v>663.69230769230774</v>
      </c>
      <c r="O27" s="30">
        <f t="shared" si="22"/>
        <v>667.93049374867553</v>
      </c>
      <c r="P27" s="2"/>
    </row>
    <row r="28" spans="1:17" x14ac:dyDescent="0.25">
      <c r="A28" s="54"/>
      <c r="B28" s="14"/>
      <c r="C28" s="4" t="s">
        <v>15</v>
      </c>
      <c r="D28" s="78" t="str">
        <f t="shared" si="17"/>
        <v>Årslønn</v>
      </c>
      <c r="E28" s="49"/>
      <c r="F28" s="24">
        <v>714476</v>
      </c>
      <c r="G28" s="24">
        <v>730420</v>
      </c>
      <c r="H28" s="24">
        <v>734224</v>
      </c>
      <c r="I28" s="24">
        <v>739224</v>
      </c>
      <c r="J28" s="24">
        <v>744224</v>
      </c>
      <c r="K28" s="24">
        <v>749224</v>
      </c>
      <c r="L28" s="24">
        <v>754224</v>
      </c>
      <c r="M28" s="24">
        <v>759224</v>
      </c>
      <c r="N28" s="24">
        <v>764224</v>
      </c>
      <c r="O28" s="25">
        <v>769224</v>
      </c>
      <c r="P28" s="10"/>
    </row>
    <row r="29" spans="1:17" x14ac:dyDescent="0.25">
      <c r="A29" s="54"/>
      <c r="B29" s="15"/>
      <c r="C29" s="4"/>
      <c r="D29" s="73" t="str">
        <f t="shared" si="17"/>
        <v>Daglig sokkelkompensasjon</v>
      </c>
      <c r="E29" s="50"/>
      <c r="F29" s="21">
        <f>(F28-F28/(1+$G$5))/146</f>
        <v>849.314842069512</v>
      </c>
      <c r="G29" s="21">
        <f t="shared" ref="G29:O29" si="23">(G28-G28/(1+$G$5))/146</f>
        <v>868.26785916449705</v>
      </c>
      <c r="H29" s="21">
        <f t="shared" si="23"/>
        <v>872.78976565153391</v>
      </c>
      <c r="I29" s="21">
        <f t="shared" si="23"/>
        <v>878.73338616551587</v>
      </c>
      <c r="J29" s="21">
        <f t="shared" si="23"/>
        <v>884.67700667949691</v>
      </c>
      <c r="K29" s="21">
        <f t="shared" si="23"/>
        <v>890.62062719347887</v>
      </c>
      <c r="L29" s="21">
        <f t="shared" si="23"/>
        <v>896.56424770746082</v>
      </c>
      <c r="M29" s="21">
        <f t="shared" si="23"/>
        <v>902.50786822144187</v>
      </c>
      <c r="N29" s="21">
        <f t="shared" si="23"/>
        <v>908.45148873542382</v>
      </c>
      <c r="O29" s="26">
        <f t="shared" si="23"/>
        <v>914.39510924940566</v>
      </c>
      <c r="P29" s="2"/>
    </row>
    <row r="30" spans="1:17" ht="18" x14ac:dyDescent="0.25">
      <c r="A30" s="54"/>
      <c r="B30" s="16" t="s">
        <v>2</v>
      </c>
      <c r="C30" s="4"/>
      <c r="D30" s="74" t="str">
        <f t="shared" si="17"/>
        <v>Månedslønn</v>
      </c>
      <c r="E30" s="51"/>
      <c r="F30" s="22">
        <f t="shared" ref="F30:O30" si="24">(F28-(146*F29))/12</f>
        <v>49206.336088154269</v>
      </c>
      <c r="G30" s="22">
        <f t="shared" si="24"/>
        <v>50304.407713498622</v>
      </c>
      <c r="H30" s="22">
        <f t="shared" si="24"/>
        <v>50566.391184573004</v>
      </c>
      <c r="I30" s="22">
        <f t="shared" si="24"/>
        <v>50910.74380165289</v>
      </c>
      <c r="J30" s="22">
        <f t="shared" si="24"/>
        <v>51255.096418732785</v>
      </c>
      <c r="K30" s="22">
        <f t="shared" si="24"/>
        <v>51599.449035812671</v>
      </c>
      <c r="L30" s="22">
        <f t="shared" si="24"/>
        <v>51943.801652892558</v>
      </c>
      <c r="M30" s="22">
        <f t="shared" si="24"/>
        <v>52288.15426997246</v>
      </c>
      <c r="N30" s="22">
        <f t="shared" si="24"/>
        <v>52632.506887052346</v>
      </c>
      <c r="O30" s="27">
        <f t="shared" si="24"/>
        <v>52976.859504132233</v>
      </c>
      <c r="P30" s="2"/>
    </row>
    <row r="31" spans="1:17" x14ac:dyDescent="0.25">
      <c r="A31" s="54"/>
      <c r="B31" s="15"/>
      <c r="C31" s="4"/>
      <c r="D31" s="73" t="str">
        <f t="shared" si="17"/>
        <v>Justert månedslønn</v>
      </c>
      <c r="E31" s="50"/>
      <c r="F31" s="21">
        <f t="shared" ref="F31:O31" si="25">F30*47.08/52.14</f>
        <v>44431.037649219463</v>
      </c>
      <c r="G31" s="21">
        <f t="shared" si="25"/>
        <v>45422.54536155572</v>
      </c>
      <c r="H31" s="21">
        <f t="shared" si="25"/>
        <v>45659.104276365491</v>
      </c>
      <c r="I31" s="21">
        <f t="shared" si="25"/>
        <v>45970.038706977713</v>
      </c>
      <c r="J31" s="21">
        <f t="shared" si="25"/>
        <v>46280.973137589936</v>
      </c>
      <c r="K31" s="21">
        <f t="shared" si="25"/>
        <v>46591.907568202158</v>
      </c>
      <c r="L31" s="21">
        <f t="shared" si="25"/>
        <v>46902.84199881438</v>
      </c>
      <c r="M31" s="21">
        <f t="shared" si="25"/>
        <v>47213.776429426602</v>
      </c>
      <c r="N31" s="21">
        <f t="shared" si="25"/>
        <v>47524.710860038824</v>
      </c>
      <c r="O31" s="26">
        <f t="shared" si="25"/>
        <v>47835.645290651046</v>
      </c>
      <c r="P31" s="2"/>
    </row>
    <row r="32" spans="1:17" s="54" customFormat="1" x14ac:dyDescent="0.25">
      <c r="B32" s="15"/>
      <c r="C32" s="4"/>
      <c r="D32" s="73" t="s">
        <v>35</v>
      </c>
      <c r="E32" s="50"/>
      <c r="F32" s="21">
        <f t="shared" ref="F32:G32" si="26">F28/12/52.14*47.08*(1-0.0771)</f>
        <v>49616.539622222226</v>
      </c>
      <c r="G32" s="21">
        <f t="shared" si="26"/>
        <v>50723.765208157529</v>
      </c>
      <c r="H32" s="21">
        <f>H28/12/52.14*47.08*(1-0.0771)</f>
        <v>50987.932677355842</v>
      </c>
      <c r="I32" s="21">
        <f t="shared" ref="I32:O32" si="27">I28/12/52.14*47.08*(1-0.0771)</f>
        <v>51335.155954430382</v>
      </c>
      <c r="J32" s="21">
        <f>J28/12/52.14*47.08*(1-0.0771)</f>
        <v>51682.379231504914</v>
      </c>
      <c r="K32" s="21">
        <f t="shared" si="27"/>
        <v>52029.602508579468</v>
      </c>
      <c r="L32" s="21">
        <f t="shared" si="27"/>
        <v>52376.825785654015</v>
      </c>
      <c r="M32" s="21">
        <f t="shared" si="27"/>
        <v>52724.049062728554</v>
      </c>
      <c r="N32" s="21">
        <f t="shared" si="27"/>
        <v>53071.272339803094</v>
      </c>
      <c r="O32" s="26">
        <f t="shared" si="27"/>
        <v>53418.495616877633</v>
      </c>
      <c r="P32" s="2"/>
    </row>
    <row r="33" spans="1:16" x14ac:dyDescent="0.25">
      <c r="A33" s="54"/>
      <c r="B33" s="18"/>
      <c r="C33" s="4"/>
      <c r="D33" s="73" t="str">
        <f t="shared" ref="D33:D41" si="28">D23</f>
        <v>Offshore pr. time</v>
      </c>
      <c r="E33" s="52"/>
      <c r="F33" s="23">
        <f t="shared" ref="F33:O33" si="29">F28/1752</f>
        <v>407.80593607305934</v>
      </c>
      <c r="G33" s="23">
        <f t="shared" si="29"/>
        <v>416.90639269406392</v>
      </c>
      <c r="H33" s="23">
        <f t="shared" si="29"/>
        <v>419.07762557077626</v>
      </c>
      <c r="I33" s="23">
        <f t="shared" si="29"/>
        <v>421.93150684931504</v>
      </c>
      <c r="J33" s="23">
        <f t="shared" si="29"/>
        <v>424.78538812785388</v>
      </c>
      <c r="K33" s="23">
        <f t="shared" si="29"/>
        <v>427.63926940639271</v>
      </c>
      <c r="L33" s="23">
        <f t="shared" si="29"/>
        <v>430.49315068493149</v>
      </c>
      <c r="M33" s="23">
        <f t="shared" si="29"/>
        <v>433.34703196347033</v>
      </c>
      <c r="N33" s="23">
        <f t="shared" si="29"/>
        <v>436.20091324200911</v>
      </c>
      <c r="O33" s="28">
        <f t="shared" si="29"/>
        <v>439.05479452054794</v>
      </c>
      <c r="P33" s="2"/>
    </row>
    <row r="34" spans="1:16" x14ac:dyDescent="0.25">
      <c r="A34" s="54"/>
      <c r="B34" s="15"/>
      <c r="C34" s="4"/>
      <c r="D34" s="73" t="str">
        <f t="shared" si="28"/>
        <v>Offshore overtid pr. time</v>
      </c>
      <c r="E34" s="52"/>
      <c r="F34" s="23">
        <f t="shared" ref="F34:O34" si="30">F33*1.65</f>
        <v>672.87979452054788</v>
      </c>
      <c r="G34" s="23">
        <f t="shared" si="30"/>
        <v>687.89554794520541</v>
      </c>
      <c r="H34" s="23">
        <f t="shared" si="30"/>
        <v>691.4780821917808</v>
      </c>
      <c r="I34" s="23">
        <f t="shared" si="30"/>
        <v>696.18698630136976</v>
      </c>
      <c r="J34" s="23">
        <f t="shared" si="30"/>
        <v>700.89589041095883</v>
      </c>
      <c r="K34" s="23">
        <f t="shared" si="30"/>
        <v>705.6047945205479</v>
      </c>
      <c r="L34" s="23">
        <f t="shared" si="30"/>
        <v>710.31369863013697</v>
      </c>
      <c r="M34" s="23">
        <f t="shared" si="30"/>
        <v>715.02260273972604</v>
      </c>
      <c r="N34" s="23">
        <f t="shared" si="30"/>
        <v>719.731506849315</v>
      </c>
      <c r="O34" s="28">
        <f t="shared" si="30"/>
        <v>724.44041095890407</v>
      </c>
      <c r="P34" s="2"/>
    </row>
    <row r="35" spans="1:16" x14ac:dyDescent="0.25">
      <c r="A35" s="54"/>
      <c r="B35" s="15"/>
      <c r="C35" s="4"/>
      <c r="D35" s="75" t="str">
        <f t="shared" si="28"/>
        <v>Onshore pr. time</v>
      </c>
      <c r="E35" s="52"/>
      <c r="F35" s="23">
        <f t="shared" ref="F35:O35" si="31">F30/162.5</f>
        <v>302.80822208094935</v>
      </c>
      <c r="G35" s="23">
        <f t="shared" si="31"/>
        <v>309.56558592922227</v>
      </c>
      <c r="H35" s="23">
        <f t="shared" si="31"/>
        <v>311.17779190506462</v>
      </c>
      <c r="I35" s="23">
        <f t="shared" si="31"/>
        <v>313.29688493324858</v>
      </c>
      <c r="J35" s="23">
        <f t="shared" si="31"/>
        <v>315.41597796143253</v>
      </c>
      <c r="K35" s="23">
        <f t="shared" si="31"/>
        <v>317.53507098961643</v>
      </c>
      <c r="L35" s="23">
        <f t="shared" si="31"/>
        <v>319.65416401780038</v>
      </c>
      <c r="M35" s="23">
        <f t="shared" si="31"/>
        <v>321.77325704598439</v>
      </c>
      <c r="N35" s="23">
        <f t="shared" si="31"/>
        <v>323.89235007416829</v>
      </c>
      <c r="O35" s="28">
        <f t="shared" si="31"/>
        <v>326.01144310235219</v>
      </c>
      <c r="P35" s="2"/>
    </row>
    <row r="36" spans="1:16" x14ac:dyDescent="0.25">
      <c r="A36" s="54"/>
      <c r="B36" s="15"/>
      <c r="C36" s="4"/>
      <c r="D36" s="76" t="str">
        <f t="shared" si="28"/>
        <v>Onshore overtid 50 %</v>
      </c>
      <c r="E36" s="52"/>
      <c r="F36" s="23">
        <f t="shared" ref="F36:O36" si="32">F35*1.5</f>
        <v>454.21233312142402</v>
      </c>
      <c r="G36" s="23">
        <f t="shared" si="32"/>
        <v>464.3483788938334</v>
      </c>
      <c r="H36" s="23">
        <f t="shared" si="32"/>
        <v>466.76668785759693</v>
      </c>
      <c r="I36" s="23">
        <f t="shared" si="32"/>
        <v>469.94532739987289</v>
      </c>
      <c r="J36" s="23">
        <f t="shared" si="32"/>
        <v>473.1239669421488</v>
      </c>
      <c r="K36" s="23">
        <f t="shared" si="32"/>
        <v>476.30260648442464</v>
      </c>
      <c r="L36" s="23">
        <f t="shared" si="32"/>
        <v>479.48124602670055</v>
      </c>
      <c r="M36" s="23">
        <f t="shared" si="32"/>
        <v>482.65988556897662</v>
      </c>
      <c r="N36" s="23">
        <f t="shared" si="32"/>
        <v>485.83852511125247</v>
      </c>
      <c r="O36" s="28">
        <f t="shared" si="32"/>
        <v>489.01716465352831</v>
      </c>
      <c r="P36" s="2"/>
    </row>
    <row r="37" spans="1:16" ht="14.4" thickBot="1" x14ac:dyDescent="0.3">
      <c r="A37" s="54"/>
      <c r="B37" s="17"/>
      <c r="C37" s="5"/>
      <c r="D37" s="77" t="str">
        <f t="shared" si="28"/>
        <v>Onshore overtid 100 %</v>
      </c>
      <c r="E37" s="53"/>
      <c r="F37" s="29">
        <f t="shared" ref="F37:O37" si="33">F35*2</f>
        <v>605.6164441618987</v>
      </c>
      <c r="G37" s="29">
        <f t="shared" si="33"/>
        <v>619.13117185844453</v>
      </c>
      <c r="H37" s="29">
        <f t="shared" si="33"/>
        <v>622.35558381012925</v>
      </c>
      <c r="I37" s="29">
        <f t="shared" si="33"/>
        <v>626.59376986649715</v>
      </c>
      <c r="J37" s="29">
        <f t="shared" si="33"/>
        <v>630.83195592286506</v>
      </c>
      <c r="K37" s="29">
        <f t="shared" si="33"/>
        <v>635.07014197923286</v>
      </c>
      <c r="L37" s="29">
        <f t="shared" si="33"/>
        <v>639.30832803560077</v>
      </c>
      <c r="M37" s="29">
        <f t="shared" si="33"/>
        <v>643.54651409196879</v>
      </c>
      <c r="N37" s="29">
        <f t="shared" si="33"/>
        <v>647.78470014833658</v>
      </c>
      <c r="O37" s="30">
        <f t="shared" si="33"/>
        <v>652.02288620470438</v>
      </c>
      <c r="P37" s="2"/>
    </row>
    <row r="38" spans="1:16" x14ac:dyDescent="0.25">
      <c r="A38" s="54"/>
      <c r="B38" s="14"/>
      <c r="C38" s="20" t="s">
        <v>17</v>
      </c>
      <c r="D38" s="72" t="str">
        <f t="shared" si="28"/>
        <v>Årslønn</v>
      </c>
      <c r="E38" s="49"/>
      <c r="F38" s="49"/>
      <c r="G38" s="49"/>
      <c r="H38" s="24">
        <v>661797</v>
      </c>
      <c r="I38" s="24">
        <v>666797</v>
      </c>
      <c r="J38" s="24">
        <v>671797</v>
      </c>
      <c r="K38" s="24">
        <v>676797</v>
      </c>
      <c r="L38" s="24">
        <v>681797</v>
      </c>
      <c r="M38" s="25">
        <v>686797</v>
      </c>
      <c r="N38" s="10"/>
      <c r="O38" s="10"/>
      <c r="P38" s="2"/>
    </row>
    <row r="39" spans="1:16" x14ac:dyDescent="0.25">
      <c r="A39" s="54"/>
      <c r="B39" s="15"/>
      <c r="C39" s="2" t="s">
        <v>18</v>
      </c>
      <c r="D39" s="73" t="str">
        <f t="shared" si="28"/>
        <v>Daglig sokkelkompensasjon</v>
      </c>
      <c r="E39" s="50"/>
      <c r="F39" s="50"/>
      <c r="G39" s="50"/>
      <c r="H39" s="21">
        <f t="shared" ref="H39:M39" si="34">(H38-H38/(1+$G$5))/146</f>
        <v>786.69404505830403</v>
      </c>
      <c r="I39" s="21">
        <f t="shared" si="34"/>
        <v>792.63766557228598</v>
      </c>
      <c r="J39" s="21">
        <f t="shared" si="34"/>
        <v>798.58128608626714</v>
      </c>
      <c r="K39" s="21">
        <f t="shared" si="34"/>
        <v>804.52490660024898</v>
      </c>
      <c r="L39" s="21">
        <f t="shared" si="34"/>
        <v>810.46852711423094</v>
      </c>
      <c r="M39" s="26">
        <f t="shared" si="34"/>
        <v>816.41214762821198</v>
      </c>
      <c r="N39" s="10"/>
      <c r="O39" s="10"/>
      <c r="P39" s="2"/>
    </row>
    <row r="40" spans="1:16" ht="18" x14ac:dyDescent="0.25">
      <c r="A40" s="54"/>
      <c r="B40" s="16" t="s">
        <v>3</v>
      </c>
      <c r="C40" s="20"/>
      <c r="D40" s="74" t="str">
        <f t="shared" si="28"/>
        <v>Månedslønn</v>
      </c>
      <c r="E40" s="51"/>
      <c r="F40" s="51"/>
      <c r="G40" s="51"/>
      <c r="H40" s="22">
        <f t="shared" ref="H40:M40" si="35">(H38-(146*H39))/12</f>
        <v>45578.305785123965</v>
      </c>
      <c r="I40" s="22">
        <f t="shared" si="35"/>
        <v>45922.658402203851</v>
      </c>
      <c r="J40" s="22">
        <f t="shared" si="35"/>
        <v>46267.011019283753</v>
      </c>
      <c r="K40" s="22">
        <f t="shared" si="35"/>
        <v>46611.36363636364</v>
      </c>
      <c r="L40" s="22">
        <f t="shared" si="35"/>
        <v>46955.716253443527</v>
      </c>
      <c r="M40" s="27">
        <f t="shared" si="35"/>
        <v>47300.068870523421</v>
      </c>
      <c r="N40" s="10"/>
      <c r="O40" s="10"/>
      <c r="P40" s="2"/>
    </row>
    <row r="41" spans="1:16" x14ac:dyDescent="0.25">
      <c r="A41" s="54"/>
      <c r="B41" s="15"/>
      <c r="C41" s="20"/>
      <c r="D41" s="73" t="str">
        <f t="shared" si="28"/>
        <v>Justert månedslønn</v>
      </c>
      <c r="E41" s="50"/>
      <c r="F41" s="50"/>
      <c r="G41" s="50"/>
      <c r="H41" s="21">
        <f t="shared" ref="H41:M41" si="36">H40*47.08/52.14</f>
        <v>41155.094675175227</v>
      </c>
      <c r="I41" s="21">
        <f t="shared" si="36"/>
        <v>41466.029105787442</v>
      </c>
      <c r="J41" s="21">
        <f t="shared" si="36"/>
        <v>41776.963536399671</v>
      </c>
      <c r="K41" s="21">
        <f t="shared" si="36"/>
        <v>42087.897967011893</v>
      </c>
      <c r="L41" s="21">
        <f t="shared" si="36"/>
        <v>42398.832397624108</v>
      </c>
      <c r="M41" s="26">
        <f t="shared" si="36"/>
        <v>42709.766828236337</v>
      </c>
      <c r="N41" s="54"/>
      <c r="O41" s="10"/>
      <c r="P41" s="2"/>
    </row>
    <row r="42" spans="1:16" s="54" customFormat="1" x14ac:dyDescent="0.25">
      <c r="B42" s="15"/>
      <c r="C42" s="20"/>
      <c r="D42" s="73" t="s">
        <v>35</v>
      </c>
      <c r="E42" s="50"/>
      <c r="F42" s="50"/>
      <c r="G42" s="50"/>
      <c r="H42" s="21">
        <f>H38/12/52.14*47.08*(1-0.0771)</f>
        <v>45958.264619620255</v>
      </c>
      <c r="I42" s="21">
        <f t="shared" ref="I42:M42" si="37">I38/12/52.14*47.08*(1-0.0771)</f>
        <v>46305.487896694802</v>
      </c>
      <c r="J42" s="21">
        <f t="shared" si="37"/>
        <v>46652.711173769349</v>
      </c>
      <c r="K42" s="21">
        <f t="shared" si="37"/>
        <v>46999.934450843881</v>
      </c>
      <c r="L42" s="21">
        <f t="shared" si="37"/>
        <v>47347.15772791842</v>
      </c>
      <c r="M42" s="26">
        <f t="shared" si="37"/>
        <v>47694.381004992967</v>
      </c>
      <c r="N42" s="2"/>
      <c r="O42" s="2"/>
      <c r="P42" s="2"/>
    </row>
    <row r="43" spans="1:16" x14ac:dyDescent="0.25">
      <c r="A43" s="54"/>
      <c r="B43" s="15"/>
      <c r="C43" s="20"/>
      <c r="D43" s="73" t="str">
        <f>D33</f>
        <v>Offshore pr. time</v>
      </c>
      <c r="E43" s="52"/>
      <c r="F43" s="52"/>
      <c r="G43" s="52"/>
      <c r="H43" s="23">
        <f t="shared" ref="H43:M43" si="38">H38/1752</f>
        <v>377.73801369863014</v>
      </c>
      <c r="I43" s="23">
        <f t="shared" si="38"/>
        <v>380.59189497716898</v>
      </c>
      <c r="J43" s="23">
        <f t="shared" si="38"/>
        <v>383.44577625570776</v>
      </c>
      <c r="K43" s="23">
        <f t="shared" si="38"/>
        <v>386.29965753424659</v>
      </c>
      <c r="L43" s="23">
        <f t="shared" si="38"/>
        <v>389.15353881278537</v>
      </c>
      <c r="M43" s="28">
        <f t="shared" si="38"/>
        <v>392.00742009132421</v>
      </c>
      <c r="N43" s="10"/>
      <c r="O43" s="10"/>
      <c r="P43" s="2"/>
    </row>
    <row r="44" spans="1:16" x14ac:dyDescent="0.25">
      <c r="A44" s="54"/>
      <c r="B44" s="15"/>
      <c r="C44" s="20"/>
      <c r="D44" s="73" t="str">
        <f>D34</f>
        <v>Offshore overtid pr. time</v>
      </c>
      <c r="E44" s="52"/>
      <c r="F44" s="52"/>
      <c r="G44" s="52"/>
      <c r="H44" s="23">
        <f t="shared" ref="H44:M44" si="39">H43*1.65</f>
        <v>623.2677226027397</v>
      </c>
      <c r="I44" s="23">
        <f t="shared" si="39"/>
        <v>627.97662671232877</v>
      </c>
      <c r="J44" s="23">
        <f t="shared" si="39"/>
        <v>632.68553082191772</v>
      </c>
      <c r="K44" s="23">
        <f t="shared" si="39"/>
        <v>637.39443493150679</v>
      </c>
      <c r="L44" s="23">
        <f t="shared" si="39"/>
        <v>642.10333904109586</v>
      </c>
      <c r="M44" s="28">
        <f t="shared" si="39"/>
        <v>646.81224315068494</v>
      </c>
      <c r="N44" s="10"/>
      <c r="O44" s="10"/>
      <c r="P44" s="2"/>
    </row>
    <row r="45" spans="1:16" x14ac:dyDescent="0.25">
      <c r="A45" s="54"/>
      <c r="B45" s="15"/>
      <c r="C45" s="20"/>
      <c r="D45" s="75" t="str">
        <f>D35</f>
        <v>Onshore pr. time</v>
      </c>
      <c r="E45" s="52"/>
      <c r="F45" s="52"/>
      <c r="G45" s="52"/>
      <c r="H45" s="23">
        <f t="shared" ref="H45:M45" si="40">H40/162.5</f>
        <v>280.48188175460899</v>
      </c>
      <c r="I45" s="23">
        <f t="shared" si="40"/>
        <v>282.60097478279295</v>
      </c>
      <c r="J45" s="23">
        <f t="shared" si="40"/>
        <v>284.72006781097696</v>
      </c>
      <c r="K45" s="23">
        <f t="shared" si="40"/>
        <v>286.83916083916085</v>
      </c>
      <c r="L45" s="23">
        <f t="shared" si="40"/>
        <v>288.95825386734475</v>
      </c>
      <c r="M45" s="28">
        <f t="shared" si="40"/>
        <v>291.07734689552876</v>
      </c>
      <c r="N45" s="10"/>
      <c r="O45" s="10"/>
      <c r="P45" s="2"/>
    </row>
    <row r="46" spans="1:16" x14ac:dyDescent="0.25">
      <c r="A46" s="54"/>
      <c r="B46" s="15"/>
      <c r="C46" s="20"/>
      <c r="D46" s="76" t="str">
        <f>D36</f>
        <v>Onshore overtid 50 %</v>
      </c>
      <c r="E46" s="52"/>
      <c r="F46" s="52"/>
      <c r="G46" s="52"/>
      <c r="H46" s="23">
        <f t="shared" ref="H46:M46" si="41">H45*1.5</f>
        <v>420.72282263191346</v>
      </c>
      <c r="I46" s="23">
        <f t="shared" si="41"/>
        <v>423.90146217418942</v>
      </c>
      <c r="J46" s="23">
        <f t="shared" si="41"/>
        <v>427.08010171646544</v>
      </c>
      <c r="K46" s="23">
        <f t="shared" si="41"/>
        <v>430.25874125874128</v>
      </c>
      <c r="L46" s="23">
        <f t="shared" si="41"/>
        <v>433.43738080101713</v>
      </c>
      <c r="M46" s="28">
        <f t="shared" si="41"/>
        <v>436.61602034329314</v>
      </c>
      <c r="N46" s="10"/>
      <c r="O46" s="10"/>
      <c r="P46" s="2"/>
    </row>
    <row r="47" spans="1:16" ht="14.4" thickBot="1" x14ac:dyDescent="0.3">
      <c r="A47" s="54"/>
      <c r="B47" s="17"/>
      <c r="C47" s="13"/>
      <c r="D47" s="77" t="str">
        <f>D37</f>
        <v>Onshore overtid 100 %</v>
      </c>
      <c r="E47" s="53"/>
      <c r="F47" s="53"/>
      <c r="G47" s="53"/>
      <c r="H47" s="29">
        <f t="shared" ref="H47:M47" si="42">H45*2</f>
        <v>560.96376350921798</v>
      </c>
      <c r="I47" s="29">
        <f t="shared" si="42"/>
        <v>565.20194956558589</v>
      </c>
      <c r="J47" s="29">
        <f t="shared" si="42"/>
        <v>569.44013562195391</v>
      </c>
      <c r="K47" s="29">
        <f t="shared" si="42"/>
        <v>573.67832167832171</v>
      </c>
      <c r="L47" s="29">
        <f t="shared" si="42"/>
        <v>577.9165077346895</v>
      </c>
      <c r="M47" s="30">
        <f t="shared" si="42"/>
        <v>582.15469379105753</v>
      </c>
      <c r="N47" s="10"/>
      <c r="O47" s="10"/>
      <c r="P47" s="2"/>
    </row>
    <row r="48" spans="1:16" x14ac:dyDescent="0.25">
      <c r="A48" s="54"/>
      <c r="B48" s="2"/>
      <c r="C48" s="6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x14ac:dyDescent="0.25">
      <c r="A49" s="54"/>
      <c r="B49" s="8" t="s">
        <v>38</v>
      </c>
      <c r="C49" s="54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x14ac:dyDescent="0.25">
      <c r="A50" s="54"/>
      <c r="B50" s="6"/>
      <c r="C50" s="54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x14ac:dyDescent="0.25">
      <c r="A51" s="54"/>
      <c r="B51" s="3" t="s">
        <v>4</v>
      </c>
      <c r="C51" s="54"/>
      <c r="D51" s="3"/>
      <c r="E51" s="3"/>
      <c r="F51" s="3"/>
      <c r="G51" s="3"/>
      <c r="H51" s="3"/>
      <c r="I51" s="1"/>
      <c r="J51" s="1"/>
      <c r="K51" s="1"/>
      <c r="L51" s="1"/>
      <c r="M51" s="1"/>
      <c r="N51" s="2"/>
      <c r="O51" s="2"/>
      <c r="P51" s="2"/>
    </row>
    <row r="52" spans="1:16" x14ac:dyDescent="0.25">
      <c r="A52" s="54"/>
      <c r="B52" s="3" t="s">
        <v>5</v>
      </c>
      <c r="C52" s="54"/>
      <c r="D52" s="3"/>
      <c r="E52" s="3"/>
      <c r="F52" s="3"/>
      <c r="G52" s="3"/>
      <c r="H52" s="3"/>
      <c r="I52" s="7"/>
      <c r="J52" s="7"/>
      <c r="K52" s="7"/>
      <c r="L52" s="7"/>
      <c r="M52" s="7"/>
      <c r="N52" s="2"/>
      <c r="O52" s="2"/>
      <c r="P52" s="2"/>
    </row>
    <row r="53" spans="1:16" x14ac:dyDescent="0.25">
      <c r="A53" s="54"/>
      <c r="B53" s="3" t="s">
        <v>16</v>
      </c>
      <c r="C53" s="54"/>
      <c r="D53" s="3"/>
      <c r="E53" s="3"/>
      <c r="F53" s="3"/>
      <c r="G53" s="3"/>
      <c r="H53" s="3"/>
      <c r="I53" s="7"/>
      <c r="J53" s="7"/>
      <c r="K53" s="7"/>
      <c r="L53" s="7"/>
      <c r="M53" s="7"/>
      <c r="N53" s="2"/>
      <c r="O53" s="2"/>
      <c r="P53" s="2"/>
    </row>
    <row r="54" spans="1:16" x14ac:dyDescent="0.25">
      <c r="A54" s="54"/>
      <c r="B54" s="3" t="s">
        <v>29</v>
      </c>
      <c r="C54" s="54"/>
      <c r="D54" s="3"/>
      <c r="E54" s="3"/>
      <c r="F54" s="3"/>
      <c r="G54" s="3"/>
      <c r="H54" s="3"/>
      <c r="I54" s="7"/>
      <c r="J54" s="7"/>
      <c r="K54" s="7"/>
      <c r="L54" s="7"/>
      <c r="M54" s="7"/>
      <c r="N54" s="2"/>
      <c r="O54" s="2"/>
      <c r="P54" s="2"/>
    </row>
    <row r="55" spans="1:16" x14ac:dyDescent="0.25">
      <c r="A55" s="54"/>
      <c r="B55" s="2"/>
      <c r="C55" s="3"/>
      <c r="D55" s="3"/>
      <c r="E55" s="3"/>
      <c r="F55" s="3"/>
      <c r="G55" s="3"/>
      <c r="H55" s="3"/>
      <c r="I55" s="7"/>
      <c r="J55" s="7"/>
      <c r="K55" s="7"/>
      <c r="L55" s="7"/>
      <c r="M55" s="7"/>
      <c r="N55" s="2"/>
      <c r="O55" s="2"/>
      <c r="P55" s="2"/>
    </row>
    <row r="56" spans="1:16" x14ac:dyDescent="0.25">
      <c r="A56" s="54"/>
      <c r="B56" s="3" t="s">
        <v>19</v>
      </c>
      <c r="C56" s="54"/>
      <c r="D56" s="3"/>
      <c r="E56" s="3"/>
      <c r="F56" s="3"/>
      <c r="G56" s="3"/>
      <c r="H56" s="3"/>
      <c r="I56" s="7"/>
      <c r="J56" s="7"/>
      <c r="K56" s="7"/>
      <c r="L56" s="7"/>
      <c r="M56" s="7"/>
      <c r="N56" s="2"/>
      <c r="O56" s="2"/>
      <c r="P56" s="2"/>
    </row>
    <row r="57" spans="1:16" s="54" customFormat="1" x14ac:dyDescent="0.25">
      <c r="B57" s="3" t="s">
        <v>36</v>
      </c>
      <c r="D57" s="3"/>
      <c r="E57" s="3"/>
      <c r="F57" s="3"/>
      <c r="G57" s="3"/>
      <c r="H57" s="3"/>
      <c r="I57" s="7"/>
      <c r="J57" s="7"/>
      <c r="K57" s="7"/>
      <c r="L57" s="7"/>
      <c r="M57" s="7"/>
      <c r="N57" s="2"/>
      <c r="O57" s="2"/>
      <c r="P57" s="2"/>
    </row>
    <row r="58" spans="1:16" x14ac:dyDescent="0.25">
      <c r="A58" s="54"/>
      <c r="B58" s="3" t="s">
        <v>20</v>
      </c>
      <c r="C58" s="54"/>
      <c r="D58" s="3"/>
      <c r="E58" s="3"/>
      <c r="F58" s="3"/>
      <c r="G58" s="3"/>
      <c r="H58" s="3"/>
      <c r="I58" s="7"/>
      <c r="J58" s="7"/>
      <c r="K58" s="7"/>
      <c r="L58" s="7"/>
      <c r="M58" s="7"/>
      <c r="N58" s="2"/>
      <c r="O58" s="2"/>
      <c r="P58" s="2"/>
    </row>
    <row r="59" spans="1:16" x14ac:dyDescent="0.25">
      <c r="A59" s="54"/>
      <c r="B59" s="3" t="s">
        <v>21</v>
      </c>
      <c r="C59" s="54"/>
      <c r="D59" s="3"/>
      <c r="E59" s="3"/>
      <c r="F59" s="3"/>
      <c r="G59" s="3"/>
      <c r="H59" s="3"/>
      <c r="I59" s="7"/>
      <c r="J59" s="7"/>
      <c r="K59" s="7"/>
      <c r="L59" s="7"/>
      <c r="M59" s="7"/>
      <c r="N59" s="2"/>
      <c r="O59" s="2"/>
      <c r="P59" s="2"/>
    </row>
    <row r="60" spans="1:16" x14ac:dyDescent="0.25">
      <c r="A60" s="54"/>
      <c r="B60" s="2"/>
      <c r="C60" s="3"/>
      <c r="D60" s="3"/>
      <c r="E60" s="3"/>
      <c r="F60" s="3"/>
      <c r="G60" s="3"/>
      <c r="H60" s="3"/>
      <c r="I60" s="7"/>
      <c r="J60" s="7"/>
      <c r="K60" s="7"/>
      <c r="L60" s="7"/>
      <c r="M60" s="7"/>
      <c r="N60" s="2"/>
      <c r="O60" s="2"/>
      <c r="P60" s="2"/>
    </row>
  </sheetData>
  <mergeCells count="1">
    <mergeCell ref="B4:D6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ED55460FE04B4D8BA27BC8626D7710" ma:contentTypeVersion="" ma:contentTypeDescription="Create a new document." ma:contentTypeScope="" ma:versionID="3d3a3feff0b15a31e128049430ed5bdd">
  <xsd:schema xmlns:xsd="http://www.w3.org/2001/XMLSchema" xmlns:xs="http://www.w3.org/2001/XMLSchema" xmlns:p="http://schemas.microsoft.com/office/2006/metadata/properties" xmlns:ns2="8bbf8b1e-e33f-4865-a132-eaf2dc39fa12" targetNamespace="http://schemas.microsoft.com/office/2006/metadata/properties" ma:root="true" ma:fieldsID="6d776b00f236ca2c3547c82c9ef31657" ns2:_="">
    <xsd:import namespace="8bbf8b1e-e33f-4865-a132-eaf2dc39fa12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bf8b1e-e33f-4865-a132-eaf2dc39fa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DF3AC1-6E61-4980-A3D2-3C6E5BEE813E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bbf8b1e-e33f-4865-a132-eaf2dc39fa1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37731C0-2C15-4347-AE15-B70DE5F668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bf8b1e-e33f-4865-a132-eaf2dc39fa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548C6A-DC25-4B2F-B6C3-8181B8AC9A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Grewal Navneet</dc:creator>
  <cp:lastModifiedBy>Christopher Talgø</cp:lastModifiedBy>
  <cp:lastPrinted>2021-06-14T06:24:57Z</cp:lastPrinted>
  <dcterms:created xsi:type="dcterms:W3CDTF">2017-01-13T13:32:05Z</dcterms:created>
  <dcterms:modified xsi:type="dcterms:W3CDTF">2022-09-08T18:14:56Z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0x01010098ED55460FE04B4D8BA27BC8626D7710</vt:lpwstr>
  </property>
</Properties>
</file>